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holland-my.sharepoint.com/personal/682009_student_inholland_nl/Documents/"/>
    </mc:Choice>
  </mc:AlternateContent>
  <xr:revisionPtr revIDLastSave="0" documentId="8_{D665E61B-BD3D-449E-85BB-FC5E4389220F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Calculator" sheetId="5" r:id="rId1"/>
    <sheet name="Stappen" sheetId="1" r:id="rId2"/>
    <sheet name="Financieringslastpercentages" sheetId="6" r:id="rId3"/>
    <sheet name="Annuïteiten" sheetId="7" r:id="rId4"/>
    <sheet name="Energielabel-woning" sheetId="8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27" i="1"/>
  <c r="C14" i="1"/>
  <c r="F5" i="5"/>
  <c r="C5" i="1"/>
  <c r="F4" i="5"/>
  <c r="F7" i="5" s="1"/>
  <c r="C18" i="1" a="1"/>
  <c r="C18" i="1"/>
  <c r="E5" i="1" l="1"/>
  <c r="C8" i="1" s="1" a="1"/>
  <c r="C8" i="1" s="1"/>
  <c r="C11" i="1"/>
  <c r="C13" i="1"/>
  <c r="C15" i="1" l="1"/>
  <c r="C21" i="1" s="1"/>
  <c r="C30" i="1" s="1"/>
  <c r="C17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<sst xmlns="http://schemas.openxmlformats.org/spreadsheetml/2006/main" count="60" uniqueCount="56">
  <si>
    <t>Hypothekcaire lening calculator</t>
  </si>
  <si>
    <t>Inkomen per jaar</t>
  </si>
  <si>
    <t>Energie Label</t>
  </si>
  <si>
    <t>Pertner 1:</t>
  </si>
  <si>
    <t>Energiebesparende maatregelen</t>
  </si>
  <si>
    <t>Partner 2:
(Indien van toepassing)</t>
  </si>
  <si>
    <t>Extra geleend bedrag dmv
groene energie</t>
  </si>
  <si>
    <t xml:space="preserve">Gewenste looptijd Hypothecaire krediet in jaren:
</t>
  </si>
  <si>
    <t>Consumptief krediet</t>
  </si>
  <si>
    <t>Limiet doorlopende krediet:</t>
  </si>
  <si>
    <t>Groene energie</t>
  </si>
  <si>
    <t>Energie Label Koop woning:</t>
  </si>
  <si>
    <t>Energiebesparende Maatregelen:
(Energiebesparende Investeringen voor de toekomstige huis)</t>
  </si>
  <si>
    <t>Maximaal te lenen:</t>
  </si>
  <si>
    <t>Hypothekcaire stappen</t>
  </si>
  <si>
    <t>Stap 1</t>
  </si>
  <si>
    <t>Afronden duizendtallen</t>
  </si>
  <si>
    <t>toetsinkomen</t>
  </si>
  <si>
    <t>--------&gt;</t>
  </si>
  <si>
    <t>Stap 2</t>
  </si>
  <si>
    <t>Max Financing Percentage</t>
  </si>
  <si>
    <t>Stap 3/4</t>
  </si>
  <si>
    <t>Max Woonlast per jaar</t>
  </si>
  <si>
    <t>Max Woonlast per maand</t>
  </si>
  <si>
    <t>Consumptiefkrediet 2%</t>
  </si>
  <si>
    <t>Maximale maandelijkse woonlast</t>
  </si>
  <si>
    <t>Stap 5</t>
  </si>
  <si>
    <t>Annuiteitsfactor</t>
  </si>
  <si>
    <t>Stap 6</t>
  </si>
  <si>
    <t>Maximaal financiering op basis van LTI</t>
  </si>
  <si>
    <t>Stap 7</t>
  </si>
  <si>
    <t>Invloedenergielabel</t>
  </si>
  <si>
    <t>Stap 8</t>
  </si>
  <si>
    <t>Energiebesparende voorzieningen</t>
  </si>
  <si>
    <t>Stap 9</t>
  </si>
  <si>
    <t>Maximaal te lenen</t>
  </si>
  <si>
    <t>Tabel: Financieringslastpercentages</t>
  </si>
  <si>
    <t>Rente</t>
  </si>
  <si>
    <t>Toetsinkomen</t>
  </si>
  <si>
    <t>Tabel: Annuïteiten</t>
  </si>
  <si>
    <t>Aantal jaar</t>
  </si>
  <si>
    <t>Tabel: Energielabel-woning</t>
  </si>
  <si>
    <t>Energielabel</t>
  </si>
  <si>
    <t>Extra leningsbedrag</t>
  </si>
  <si>
    <t>E</t>
  </si>
  <si>
    <t>F</t>
  </si>
  <si>
    <t>G</t>
  </si>
  <si>
    <t>C</t>
  </si>
  <si>
    <t>D</t>
  </si>
  <si>
    <t>A</t>
  </si>
  <si>
    <t>B</t>
  </si>
  <si>
    <t>A+</t>
  </si>
  <si>
    <t>A++</t>
  </si>
  <si>
    <t>A+++</t>
  </si>
  <si>
    <t>A++++</t>
  </si>
  <si>
    <t>A+++++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</si>
</sst>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[$€-413]\ #,##0.00"/>
    <numFmt numFmtId="166" formatCode="_([$€-2]\ * #,##0.00_);_([$€-2]\ * \(#,##0.00\);_([$€-2]\ * &quot;-&quot;??_);_(@_)"/>
    <numFmt numFmtId="167" formatCode="[$€-2]\ 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b/>
      <sz val="11"/>
      <color rgb="FF000000"/>
      <name val="Calibri"/>
      <scheme val="minor"/>
    </font>
    <font>
      <b/>
      <sz val="14"/>
      <color theme="0"/>
      <name val="Calibri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A7E09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vertical="top"/>
    </xf>
    <xf numFmtId="2" fontId="0" fillId="0" borderId="0" xfId="0" applyNumberFormat="1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0" fontId="1" fillId="3" borderId="17" xfId="0" applyFont="1" applyFill="1" applyBorder="1"/>
    <xf numFmtId="0" fontId="1" fillId="3" borderId="19" xfId="0" applyFont="1" applyFill="1" applyBorder="1"/>
    <xf numFmtId="165" fontId="0" fillId="3" borderId="20" xfId="0" applyNumberFormat="1" applyFill="1" applyBorder="1"/>
    <xf numFmtId="0" fontId="0" fillId="3" borderId="19" xfId="0" applyFill="1" applyBorder="1"/>
    <xf numFmtId="0" fontId="0" fillId="3" borderId="0" xfId="0" applyFill="1"/>
    <xf numFmtId="165" fontId="0" fillId="3" borderId="0" xfId="0" applyNumberFormat="1" applyFill="1"/>
    <xf numFmtId="0" fontId="1" fillId="3" borderId="6" xfId="0" applyFont="1" applyFill="1" applyBorder="1"/>
    <xf numFmtId="0" fontId="3" fillId="3" borderId="7" xfId="0" applyFont="1" applyFill="1" applyBorder="1"/>
    <xf numFmtId="0" fontId="0" fillId="3" borderId="8" xfId="0" applyFill="1" applyBorder="1"/>
    <xf numFmtId="0" fontId="0" fillId="3" borderId="11" xfId="0" applyFill="1" applyBorder="1"/>
    <xf numFmtId="165" fontId="0" fillId="3" borderId="9" xfId="0" applyNumberFormat="1" applyFill="1" applyBorder="1"/>
    <xf numFmtId="0" fontId="0" fillId="3" borderId="11" xfId="0" applyFill="1" applyBorder="1" applyAlignment="1">
      <alignment wrapText="1"/>
    </xf>
    <xf numFmtId="0" fontId="3" fillId="3" borderId="11" xfId="0" applyFont="1" applyFill="1" applyBorder="1"/>
    <xf numFmtId="0" fontId="0" fillId="3" borderId="9" xfId="0" applyFill="1" applyBorder="1"/>
    <xf numFmtId="0" fontId="1" fillId="3" borderId="11" xfId="0" applyFont="1" applyFill="1" applyBorder="1"/>
    <xf numFmtId="0" fontId="0" fillId="3" borderId="10" xfId="0" applyFill="1" applyBorder="1"/>
    <xf numFmtId="0" fontId="0" fillId="3" borderId="12" xfId="0" applyFill="1" applyBorder="1"/>
    <xf numFmtId="0" fontId="0" fillId="3" borderId="16" xfId="0" applyFill="1" applyBorder="1"/>
    <xf numFmtId="0" fontId="0" fillId="3" borderId="13" xfId="0" applyFill="1" applyBorder="1"/>
    <xf numFmtId="0" fontId="2" fillId="3" borderId="10" xfId="0" applyFont="1" applyFill="1" applyBorder="1"/>
    <xf numFmtId="165" fontId="0" fillId="3" borderId="13" xfId="0" applyNumberFormat="1" applyFill="1" applyBorder="1"/>
    <xf numFmtId="165" fontId="0" fillId="3" borderId="0" xfId="0" applyNumberFormat="1" applyFill="1" applyAlignment="1">
      <alignment horizontal="right"/>
    </xf>
    <xf numFmtId="0" fontId="1" fillId="3" borderId="3" xfId="0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4" fillId="4" borderId="0" xfId="0" applyFont="1" applyFill="1"/>
    <xf numFmtId="0" fontId="5" fillId="3" borderId="4" xfId="0" applyFont="1" applyFill="1" applyBorder="1"/>
    <xf numFmtId="0" fontId="4" fillId="4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10" fontId="0" fillId="3" borderId="0" xfId="0" applyNumberFormat="1" applyFill="1"/>
    <xf numFmtId="0" fontId="6" fillId="2" borderId="21" xfId="0" applyFont="1" applyFill="1" applyBorder="1" applyAlignment="1">
      <alignment wrapText="1"/>
    </xf>
    <xf numFmtId="165" fontId="7" fillId="2" borderId="22" xfId="0" applyNumberFormat="1" applyFont="1" applyFill="1" applyBorder="1"/>
    <xf numFmtId="165" fontId="7" fillId="2" borderId="5" xfId="0" applyNumberFormat="1" applyFont="1" applyFill="1" applyBorder="1"/>
    <xf numFmtId="0" fontId="1" fillId="0" borderId="2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65" fontId="7" fillId="2" borderId="0" xfId="0" applyNumberFormat="1" applyFont="1" applyFill="1" applyAlignment="1">
      <alignment horizontal="right"/>
    </xf>
    <xf numFmtId="0" fontId="3" fillId="0" borderId="0" xfId="0" applyFont="1"/>
    <xf numFmtId="165" fontId="0" fillId="5" borderId="0" xfId="0" applyNumberFormat="1" applyFill="1"/>
    <xf numFmtId="165" fontId="0" fillId="5" borderId="9" xfId="0" applyNumberFormat="1" applyFill="1" applyBorder="1"/>
    <xf numFmtId="0" fontId="0" fillId="5" borderId="9" xfId="0" applyFill="1" applyBorder="1"/>
    <xf numFmtId="0" fontId="0" fillId="5" borderId="9" xfId="0" applyFill="1" applyBorder="1" applyAlignment="1">
      <alignment horizontal="right"/>
    </xf>
    <xf numFmtId="0" fontId="3" fillId="3" borderId="11" xfId="0" applyFont="1" applyFill="1" applyBorder="1" applyAlignment="1">
      <alignment wrapText="1"/>
    </xf>
    <xf numFmtId="166" fontId="0" fillId="3" borderId="18" xfId="0" applyNumberFormat="1" applyFill="1" applyBorder="1" applyAlignment="1">
      <alignment horizontal="right"/>
    </xf>
    <xf numFmtId="167" fontId="0" fillId="3" borderId="0" xfId="0" applyNumberFormat="1" applyFill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9F57A"/>
      <color rgb="FFA7E0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C8E47-5D05-4478-A1B8-C701DFAB1831}">
  <dimension ref="B1:F17"/>
  <sheetViews>
    <sheetView tabSelected="1" topLeftCell="A2" workbookViewId="0">
      <selection activeCell="C15" sqref="C15"/>
    </sheetView>
  </sheetViews>
  <sheetFormatPr defaultRowHeight="15"/>
  <cols>
    <col min="1" max="1" width="1.140625" customWidth="1"/>
    <col min="2" max="2" width="45.85546875" bestFit="1" customWidth="1"/>
    <col min="3" max="3" width="32.42578125" customWidth="1"/>
    <col min="5" max="5" width="30.85546875" bestFit="1" customWidth="1"/>
    <col min="6" max="6" width="30.28515625" bestFit="1" customWidth="1"/>
    <col min="7" max="7" width="11.42578125" bestFit="1" customWidth="1"/>
  </cols>
  <sheetData>
    <row r="1" spans="2:6" ht="5.25" customHeight="1"/>
    <row r="2" spans="2:6" ht="18.75">
      <c r="B2" s="31" t="s">
        <v>0</v>
      </c>
    </row>
    <row r="4" spans="2:6">
      <c r="B4" s="13" t="s">
        <v>1</v>
      </c>
      <c r="C4" s="14"/>
      <c r="E4" s="6" t="s">
        <v>2</v>
      </c>
      <c r="F4" s="49" t="str">
        <f>Stappen!C24</f>
        <v/>
      </c>
    </row>
    <row r="5" spans="2:6">
      <c r="B5" s="15" t="s">
        <v>3</v>
      </c>
      <c r="C5" s="44"/>
      <c r="E5" s="7" t="s">
        <v>4</v>
      </c>
      <c r="F5" s="8">
        <f>C15</f>
        <v>0</v>
      </c>
    </row>
    <row r="6" spans="2:6" ht="30.75">
      <c r="B6" s="17" t="s">
        <v>5</v>
      </c>
      <c r="C6" s="45"/>
      <c r="E6" s="9"/>
      <c r="F6" s="8"/>
    </row>
    <row r="7" spans="2:6" ht="32.25">
      <c r="B7" s="17"/>
      <c r="C7" s="16"/>
      <c r="E7" s="37" t="s">
        <v>6</v>
      </c>
      <c r="F7" s="38" t="e">
        <f>F4+F5</f>
        <v>#VALUE!</v>
      </c>
    </row>
    <row r="8" spans="2:6" ht="30.75">
      <c r="B8" s="48" t="s">
        <v>7</v>
      </c>
      <c r="C8" s="46"/>
    </row>
    <row r="9" spans="2:6">
      <c r="B9" s="18"/>
      <c r="C9" s="19"/>
    </row>
    <row r="10" spans="2:6">
      <c r="B10" s="18" t="s">
        <v>8</v>
      </c>
      <c r="C10" s="19"/>
    </row>
    <row r="11" spans="2:6">
      <c r="B11" s="15" t="s">
        <v>9</v>
      </c>
      <c r="C11" s="45"/>
      <c r="D11" s="5"/>
    </row>
    <row r="12" spans="2:6">
      <c r="B12" s="15"/>
      <c r="C12" s="16"/>
      <c r="E12" s="5"/>
    </row>
    <row r="13" spans="2:6">
      <c r="B13" s="20" t="s">
        <v>10</v>
      </c>
      <c r="C13" s="16"/>
    </row>
    <row r="14" spans="2:6">
      <c r="B14" s="15" t="s">
        <v>11</v>
      </c>
      <c r="C14" s="47"/>
    </row>
    <row r="15" spans="2:6" ht="45.75">
      <c r="B15" s="17" t="s">
        <v>12</v>
      </c>
      <c r="C15" s="45"/>
    </row>
    <row r="16" spans="2:6">
      <c r="B16" s="17"/>
      <c r="C16" s="16"/>
    </row>
    <row r="17" spans="2:3" ht="18.75">
      <c r="B17" s="32" t="s">
        <v>13</v>
      </c>
      <c r="C17" s="39" t="e">
        <f>Stappen!C30</f>
        <v>#N/A</v>
      </c>
    </row>
  </sheetData>
  <dataValidations count="2">
    <dataValidation allowBlank="1" showInputMessage="1" showErrorMessage="1" sqref="B5:B17 C15:C17 C5:C7 C9:C13" xr:uid="{CB8ECCDF-66CB-4DD3-8B26-F5BDB009A040}"/>
    <dataValidation type="whole" allowBlank="1" showInputMessage="1" showErrorMessage="1" error="Looptijd moet tussen de 1 en 10 jaar zijn!" sqref="C8" xr:uid="{6ED741D8-6193-401C-90EF-ED8A9FD05FDE}">
      <formula1>1</formula1>
      <formula2>30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37377A-F412-4E01-BFBB-EE1B3749C14F}">
          <x14:formula1>
            <xm:f>'Energielabel-woning'!$B$6:$B$17</xm:f>
          </x14:formula1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13"/>
  <sheetViews>
    <sheetView topLeftCell="A10" workbookViewId="0">
      <selection activeCell="C24" sqref="C24"/>
    </sheetView>
  </sheetViews>
  <sheetFormatPr defaultRowHeight="15" customHeight="1"/>
  <cols>
    <col min="1" max="1" width="0.7109375" customWidth="1"/>
    <col min="2" max="2" width="36.28515625" bestFit="1" customWidth="1"/>
    <col min="3" max="3" width="24.85546875" bestFit="1" customWidth="1"/>
    <col min="4" max="4" width="7.42578125" bestFit="1" customWidth="1"/>
    <col min="5" max="5" width="21" customWidth="1"/>
    <col min="6" max="6" width="22.42578125" bestFit="1" customWidth="1"/>
    <col min="7" max="7" width="31.7109375" bestFit="1" customWidth="1"/>
    <col min="8" max="8" width="16" bestFit="1" customWidth="1"/>
    <col min="9" max="9" width="15.85546875" bestFit="1" customWidth="1"/>
    <col min="10" max="10" width="36.28515625" bestFit="1" customWidth="1"/>
    <col min="11" max="11" width="19.140625" bestFit="1" customWidth="1"/>
    <col min="12" max="13" width="18" bestFit="1" customWidth="1"/>
    <col min="14" max="14" width="29.85546875" bestFit="1" customWidth="1"/>
    <col min="15" max="15" width="18" bestFit="1" customWidth="1"/>
  </cols>
  <sheetData>
    <row r="1" spans="2:10" ht="4.5" customHeight="1"/>
    <row r="2" spans="2:10" ht="18.75">
      <c r="B2" s="33" t="s">
        <v>14</v>
      </c>
      <c r="C2" s="34"/>
    </row>
    <row r="3" spans="2:10"/>
    <row r="4" spans="2:10">
      <c r="B4" t="s">
        <v>15</v>
      </c>
      <c r="E4" s="43" t="s">
        <v>16</v>
      </c>
      <c r="J4" s="2"/>
    </row>
    <row r="5" spans="2:10">
      <c r="B5" s="1" t="s">
        <v>17</v>
      </c>
      <c r="C5" s="11">
        <f>Calculator!C5+Calculator!C6</f>
        <v>0</v>
      </c>
      <c r="D5" t="s">
        <v>18</v>
      </c>
      <c r="E5" s="5">
        <f>ROUND(C5,-3)</f>
        <v>0</v>
      </c>
    </row>
    <row r="6" spans="2:10"/>
    <row r="7" spans="2:10">
      <c r="B7" t="s">
        <v>19</v>
      </c>
    </row>
    <row r="8" spans="2:10">
      <c r="B8" s="1" t="s">
        <v>20</v>
      </c>
      <c r="C8" s="36" cm="1">
        <f t="array" ref="C8">IF(E5&lt;28000,IF(Calculator!C8&gt;10,0.155,0.18),
    IF(E5&gt;125000,IF(Calculator!C8&gt;10,0.26,0.3),
    IF(Calculator!C8&gt;10,INDEX(Financieringslastpercentages!C7:C104,MATCH(E5,Financieringslastpercentages!B7:B104,0),0),
    INDEX(Financieringslastpercentages!D7:D104,MATCH(E5,Financieringslastpercentages!B7:B104,0),0))))</f>
        <v>0.18</v>
      </c>
    </row>
    <row r="9" spans="2:10"/>
    <row r="10" spans="2:10">
      <c r="B10" t="s">
        <v>21</v>
      </c>
    </row>
    <row r="11" spans="2:10">
      <c r="B11" s="1" t="s">
        <v>22</v>
      </c>
      <c r="C11" s="11">
        <f>C5*C8</f>
        <v>0</v>
      </c>
    </row>
    <row r="12" spans="2:10"/>
    <row r="13" spans="2:10">
      <c r="B13" s="1" t="s">
        <v>23</v>
      </c>
      <c r="C13" s="11">
        <f>C11/12</f>
        <v>0</v>
      </c>
    </row>
    <row r="14" spans="2:10">
      <c r="B14" s="40" t="s">
        <v>24</v>
      </c>
      <c r="C14" s="11">
        <f>Calculator!C11*0.02</f>
        <v>0</v>
      </c>
    </row>
    <row r="15" spans="2:10">
      <c r="B15" s="1" t="s">
        <v>25</v>
      </c>
      <c r="C15" s="11">
        <f>C13-C14</f>
        <v>0</v>
      </c>
    </row>
    <row r="16" spans="2:10"/>
    <row r="17" spans="2:10">
      <c r="B17" t="s">
        <v>26</v>
      </c>
    </row>
    <row r="18" spans="2:10">
      <c r="B18" s="1" t="s">
        <v>27</v>
      </c>
      <c r="C18" s="10" t="e" cm="1">
        <f t="array" ref="C18">IF(Calculator!C8&gt;10,(INDEX(Annuïteiten!C7:C36,MATCH(Calculator!C8,Annuïteiten!B7:B36,0),0)),IF(Calculator!C8&lt;=10,(INDEX(Annuïteiten!D7:D36,MATCH(Calculator!C8,Annuïteiten!B7:B36,0),0))))</f>
        <v>#N/A</v>
      </c>
    </row>
    <row r="19" spans="2:10"/>
    <row r="20" spans="2:10">
      <c r="B20" t="s">
        <v>28</v>
      </c>
    </row>
    <row r="21" spans="2:10">
      <c r="B21" s="1" t="s">
        <v>29</v>
      </c>
      <c r="C21" s="11" t="e">
        <f>C18*C15</f>
        <v>#N/A</v>
      </c>
    </row>
    <row r="22" spans="2:10">
      <c r="J22" s="4"/>
    </row>
    <row r="23" spans="2:10">
      <c r="B23" t="s">
        <v>30</v>
      </c>
    </row>
    <row r="24" spans="2:10">
      <c r="B24" s="1" t="s">
        <v>31</v>
      </c>
      <c r="C24" s="50" t="str">
        <f>IF(Calculator!C14="E","0",IF(Calculator!C14="F","0",IF(Calculator!C14="G","0",IF(Calculator!C14="C","5000",IF(Calculator!C14="D","5000",IF(Calculator!C14="A","10000",IF(Calculator!C14="B","10000",IF(Calculator!C14="A+","20000",IF(Calculator!C14="A++","20000",IF(Calculator!C14="A+++","30000",IF(Calculator!C14="A++++","40000",IF(Calculator!C14="A+++++","50000",IF(Calculator!C14="","")))))))))))))</f>
        <v/>
      </c>
    </row>
    <row r="25" spans="2:10"/>
    <row r="26" spans="2:10">
      <c r="B26" t="s">
        <v>32</v>
      </c>
    </row>
    <row r="27" spans="2:10">
      <c r="B27" s="1" t="s">
        <v>33</v>
      </c>
      <c r="C27" s="27">
        <f>Calculator!C15</f>
        <v>0</v>
      </c>
    </row>
    <row r="28" spans="2:10"/>
    <row r="29" spans="2:10">
      <c r="B29" t="s">
        <v>34</v>
      </c>
    </row>
    <row r="30" spans="2:10" ht="18.75">
      <c r="B30" s="41" t="s">
        <v>35</v>
      </c>
      <c r="C30" s="42" t="e">
        <f>C21+C24+Calculator!C15</f>
        <v>#N/A</v>
      </c>
    </row>
    <row r="31" spans="2:10"/>
    <row r="32" spans="2:10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B2A3A-87EC-46F2-B6B5-9719EC659DCC}">
  <dimension ref="B1:F104"/>
  <sheetViews>
    <sheetView workbookViewId="0">
      <selection activeCell="I84" sqref="I84"/>
    </sheetView>
  </sheetViews>
  <sheetFormatPr defaultRowHeight="15"/>
  <cols>
    <col min="1" max="1" width="1.140625" customWidth="1"/>
    <col min="2" max="2" width="16.7109375" customWidth="1"/>
    <col min="3" max="3" width="15.140625" customWidth="1"/>
    <col min="4" max="4" width="18.85546875" customWidth="1"/>
  </cols>
  <sheetData>
    <row r="1" spans="2:6" ht="4.5" customHeight="1"/>
    <row r="2" spans="2:6" ht="18.75">
      <c r="B2" s="54" t="s">
        <v>36</v>
      </c>
      <c r="C2" s="54"/>
      <c r="D2" s="54"/>
      <c r="E2" s="35"/>
      <c r="F2" s="35"/>
    </row>
    <row r="4" spans="2:6">
      <c r="B4" s="53" t="s">
        <v>36</v>
      </c>
      <c r="C4" s="53"/>
      <c r="D4" s="53"/>
    </row>
    <row r="5" spans="2:6">
      <c r="C5" s="51" t="s">
        <v>37</v>
      </c>
      <c r="D5" s="52"/>
    </row>
    <row r="6" spans="2:6">
      <c r="B6" s="28" t="s">
        <v>38</v>
      </c>
      <c r="C6" s="12">
        <v>3</v>
      </c>
      <c r="D6" s="12">
        <v>5</v>
      </c>
    </row>
    <row r="7" spans="2:6">
      <c r="B7" s="15">
        <v>28000</v>
      </c>
      <c r="C7" s="21">
        <v>0.155</v>
      </c>
      <c r="D7" s="19">
        <v>0.18</v>
      </c>
    </row>
    <row r="8" spans="2:6">
      <c r="B8" s="15">
        <v>29000</v>
      </c>
      <c r="C8" s="21">
        <v>0.16500000000000001</v>
      </c>
      <c r="D8" s="19">
        <v>0.19500000000000001</v>
      </c>
    </row>
    <row r="9" spans="2:6">
      <c r="B9" s="15">
        <v>30000</v>
      </c>
      <c r="C9" s="21">
        <v>0.17499999999999999</v>
      </c>
      <c r="D9" s="19">
        <v>0.21</v>
      </c>
    </row>
    <row r="10" spans="2:6">
      <c r="B10" s="15">
        <v>31000</v>
      </c>
      <c r="C10" s="21">
        <v>0.185</v>
      </c>
      <c r="D10" s="19">
        <v>0.22</v>
      </c>
    </row>
    <row r="11" spans="2:6">
      <c r="B11" s="15">
        <v>32000</v>
      </c>
      <c r="C11" s="21">
        <v>0.19</v>
      </c>
      <c r="D11" s="19">
        <v>0.22500000000000001</v>
      </c>
    </row>
    <row r="12" spans="2:6">
      <c r="B12" s="15">
        <v>33000</v>
      </c>
      <c r="C12" s="21">
        <v>0.19500000000000001</v>
      </c>
      <c r="D12" s="19">
        <v>0.23</v>
      </c>
    </row>
    <row r="13" spans="2:6">
      <c r="B13" s="15">
        <v>34000</v>
      </c>
      <c r="C13" s="21">
        <v>0.2</v>
      </c>
      <c r="D13" s="19">
        <v>0.23499999999999999</v>
      </c>
    </row>
    <row r="14" spans="2:6">
      <c r="B14" s="15">
        <v>35000</v>
      </c>
      <c r="C14" s="21">
        <v>0.20499999999999999</v>
      </c>
      <c r="D14" s="19">
        <v>0.23499999999999999</v>
      </c>
    </row>
    <row r="15" spans="2:6">
      <c r="B15" s="15">
        <v>36000</v>
      </c>
      <c r="C15" s="21">
        <v>0.20499999999999999</v>
      </c>
      <c r="D15" s="19">
        <v>0.24</v>
      </c>
    </row>
    <row r="16" spans="2:6">
      <c r="B16" s="15">
        <v>37000</v>
      </c>
      <c r="C16" s="21">
        <v>0.21</v>
      </c>
      <c r="D16" s="19">
        <v>0.245</v>
      </c>
    </row>
    <row r="17" spans="2:4">
      <c r="B17" s="15">
        <v>38000</v>
      </c>
      <c r="C17" s="21">
        <v>0.21</v>
      </c>
      <c r="D17" s="19">
        <v>0.245</v>
      </c>
    </row>
    <row r="18" spans="2:4">
      <c r="B18" s="15">
        <v>39000</v>
      </c>
      <c r="C18" s="21">
        <v>0.21</v>
      </c>
      <c r="D18" s="19">
        <v>0.25</v>
      </c>
    </row>
    <row r="19" spans="2:4">
      <c r="B19" s="15">
        <v>40000</v>
      </c>
      <c r="C19" s="21">
        <v>0.21</v>
      </c>
      <c r="D19" s="19">
        <v>0.25</v>
      </c>
    </row>
    <row r="20" spans="2:4">
      <c r="B20" s="15">
        <v>41000</v>
      </c>
      <c r="C20" s="21">
        <v>0.21</v>
      </c>
      <c r="D20" s="19">
        <v>0.25</v>
      </c>
    </row>
    <row r="21" spans="2:4">
      <c r="B21" s="15">
        <v>42000</v>
      </c>
      <c r="C21" s="21">
        <v>0.21</v>
      </c>
      <c r="D21" s="19">
        <v>0.25</v>
      </c>
    </row>
    <row r="22" spans="2:4">
      <c r="B22" s="15">
        <v>43000</v>
      </c>
      <c r="C22" s="21">
        <v>0.21</v>
      </c>
      <c r="D22" s="19">
        <v>0.25</v>
      </c>
    </row>
    <row r="23" spans="2:4">
      <c r="B23" s="15">
        <v>44000</v>
      </c>
      <c r="C23" s="21">
        <v>0.21</v>
      </c>
      <c r="D23" s="19">
        <v>0.25</v>
      </c>
    </row>
    <row r="24" spans="2:4">
      <c r="B24" s="15">
        <v>45000</v>
      </c>
      <c r="C24" s="21">
        <v>0.21</v>
      </c>
      <c r="D24" s="19">
        <v>0.25</v>
      </c>
    </row>
    <row r="25" spans="2:4">
      <c r="B25" s="15">
        <v>46000</v>
      </c>
      <c r="C25" s="21">
        <v>0.21</v>
      </c>
      <c r="D25" s="19">
        <v>0.25</v>
      </c>
    </row>
    <row r="26" spans="2:4">
      <c r="B26" s="15">
        <v>47000</v>
      </c>
      <c r="C26" s="21">
        <v>0.21</v>
      </c>
      <c r="D26" s="19">
        <v>0.25</v>
      </c>
    </row>
    <row r="27" spans="2:4">
      <c r="B27" s="15">
        <v>48000</v>
      </c>
      <c r="C27" s="21">
        <v>0.21</v>
      </c>
      <c r="D27" s="19">
        <v>0.25</v>
      </c>
    </row>
    <row r="28" spans="2:4">
      <c r="B28" s="15">
        <v>49000</v>
      </c>
      <c r="C28" s="21">
        <v>0.21</v>
      </c>
      <c r="D28" s="19">
        <v>0.25</v>
      </c>
    </row>
    <row r="29" spans="2:4">
      <c r="B29" s="15">
        <v>50000</v>
      </c>
      <c r="C29" s="21">
        <v>0.21</v>
      </c>
      <c r="D29" s="19">
        <v>0.25</v>
      </c>
    </row>
    <row r="30" spans="2:4">
      <c r="B30" s="15">
        <v>51000</v>
      </c>
      <c r="C30" s="21">
        <v>0.21</v>
      </c>
      <c r="D30" s="19">
        <v>0.25</v>
      </c>
    </row>
    <row r="31" spans="2:4">
      <c r="B31" s="15">
        <v>52000</v>
      </c>
      <c r="C31" s="21">
        <v>0.21</v>
      </c>
      <c r="D31" s="19">
        <v>0.25</v>
      </c>
    </row>
    <row r="32" spans="2:4">
      <c r="B32" s="15">
        <v>53000</v>
      </c>
      <c r="C32" s="21">
        <v>0.21</v>
      </c>
      <c r="D32" s="19">
        <v>0.25</v>
      </c>
    </row>
    <row r="33" spans="2:4">
      <c r="B33" s="15">
        <v>54000</v>
      </c>
      <c r="C33" s="21">
        <v>0.21</v>
      </c>
      <c r="D33" s="19">
        <v>0.25</v>
      </c>
    </row>
    <row r="34" spans="2:4">
      <c r="B34" s="15">
        <v>55000</v>
      </c>
      <c r="C34" s="21">
        <v>0.21</v>
      </c>
      <c r="D34" s="19">
        <v>0.25</v>
      </c>
    </row>
    <row r="35" spans="2:4">
      <c r="B35" s="15">
        <v>56000</v>
      </c>
      <c r="C35" s="21">
        <v>0.215</v>
      </c>
      <c r="D35" s="19">
        <v>0.25</v>
      </c>
    </row>
    <row r="36" spans="2:4">
      <c r="B36" s="15">
        <v>57000</v>
      </c>
      <c r="C36" s="21">
        <v>0.215</v>
      </c>
      <c r="D36" s="19">
        <v>0.255</v>
      </c>
    </row>
    <row r="37" spans="2:4">
      <c r="B37" s="15">
        <v>58000</v>
      </c>
      <c r="C37" s="21">
        <v>0.215</v>
      </c>
      <c r="D37" s="19">
        <v>0.255</v>
      </c>
    </row>
    <row r="38" spans="2:4">
      <c r="B38" s="15">
        <v>59000</v>
      </c>
      <c r="C38" s="21">
        <v>0.215</v>
      </c>
      <c r="D38" s="19">
        <v>0.255</v>
      </c>
    </row>
    <row r="39" spans="2:4">
      <c r="B39" s="15">
        <v>60000</v>
      </c>
      <c r="C39" s="21">
        <v>0.215</v>
      </c>
      <c r="D39" s="19">
        <v>0.255</v>
      </c>
    </row>
    <row r="40" spans="2:4">
      <c r="B40" s="15">
        <v>61000</v>
      </c>
      <c r="C40" s="21">
        <v>0.215</v>
      </c>
      <c r="D40" s="19">
        <v>0.26</v>
      </c>
    </row>
    <row r="41" spans="2:4">
      <c r="B41" s="15">
        <v>62000</v>
      </c>
      <c r="C41" s="21">
        <v>0.22</v>
      </c>
      <c r="D41" s="19">
        <v>0.26</v>
      </c>
    </row>
    <row r="42" spans="2:4">
      <c r="B42" s="15">
        <v>63000</v>
      </c>
      <c r="C42" s="21">
        <v>0.22</v>
      </c>
      <c r="D42" s="19">
        <v>0.26</v>
      </c>
    </row>
    <row r="43" spans="2:4">
      <c r="B43" s="15">
        <v>64000</v>
      </c>
      <c r="C43" s="21">
        <v>0.22</v>
      </c>
      <c r="D43" s="19">
        <v>0.26500000000000001</v>
      </c>
    </row>
    <row r="44" spans="2:4">
      <c r="B44" s="15">
        <v>65000</v>
      </c>
      <c r="C44" s="21">
        <v>0.22</v>
      </c>
      <c r="D44" s="19">
        <v>0.26500000000000001</v>
      </c>
    </row>
    <row r="45" spans="2:4">
      <c r="B45" s="15">
        <v>66000</v>
      </c>
      <c r="C45" s="21">
        <v>0.22500000000000001</v>
      </c>
      <c r="D45" s="19">
        <v>0.26500000000000001</v>
      </c>
    </row>
    <row r="46" spans="2:4">
      <c r="B46" s="15">
        <v>67000</v>
      </c>
      <c r="C46" s="21">
        <v>0.22500000000000001</v>
      </c>
      <c r="D46" s="19">
        <v>0.26500000000000001</v>
      </c>
    </row>
    <row r="47" spans="2:4">
      <c r="B47" s="15">
        <v>68000</v>
      </c>
      <c r="C47" s="21">
        <v>0.22500000000000001</v>
      </c>
      <c r="D47" s="19">
        <v>0.26500000000000001</v>
      </c>
    </row>
    <row r="48" spans="2:4">
      <c r="B48" s="15">
        <v>69000</v>
      </c>
      <c r="C48" s="21">
        <v>0.22500000000000001</v>
      </c>
      <c r="D48" s="19">
        <v>0.26500000000000001</v>
      </c>
    </row>
    <row r="49" spans="2:4">
      <c r="B49" s="15">
        <v>70000</v>
      </c>
      <c r="C49" s="21">
        <v>0.22500000000000001</v>
      </c>
      <c r="D49" s="19">
        <v>0.27</v>
      </c>
    </row>
    <row r="50" spans="2:4">
      <c r="B50" s="15">
        <v>71000</v>
      </c>
      <c r="C50" s="21">
        <v>0.23</v>
      </c>
      <c r="D50" s="19">
        <v>0.27</v>
      </c>
    </row>
    <row r="51" spans="2:4">
      <c r="B51" s="15">
        <v>72000</v>
      </c>
      <c r="C51" s="21">
        <v>0.23</v>
      </c>
      <c r="D51" s="19">
        <v>0.27</v>
      </c>
    </row>
    <row r="52" spans="2:4">
      <c r="B52" s="15">
        <v>73000</v>
      </c>
      <c r="C52" s="21">
        <v>0.23</v>
      </c>
      <c r="D52" s="19">
        <v>0.27500000000000002</v>
      </c>
    </row>
    <row r="53" spans="2:4">
      <c r="B53" s="15">
        <v>74000</v>
      </c>
      <c r="C53" s="21">
        <v>0.23</v>
      </c>
      <c r="D53" s="19">
        <v>0.27500000000000002</v>
      </c>
    </row>
    <row r="54" spans="2:4">
      <c r="B54" s="15">
        <v>75000</v>
      </c>
      <c r="C54" s="21">
        <v>0.23</v>
      </c>
      <c r="D54" s="19">
        <v>0.27500000000000002</v>
      </c>
    </row>
    <row r="55" spans="2:4">
      <c r="B55" s="15">
        <v>76000</v>
      </c>
      <c r="C55" s="21">
        <v>0.23</v>
      </c>
      <c r="D55" s="19">
        <v>0.27500000000000002</v>
      </c>
    </row>
    <row r="56" spans="2:4">
      <c r="B56" s="15">
        <v>77000</v>
      </c>
      <c r="C56" s="21">
        <v>0.24</v>
      </c>
      <c r="D56" s="19">
        <v>0.28000000000000003</v>
      </c>
    </row>
    <row r="57" spans="2:4">
      <c r="B57" s="15">
        <v>78000</v>
      </c>
      <c r="C57" s="21">
        <v>0.24</v>
      </c>
      <c r="D57" s="19">
        <v>0.28000000000000003</v>
      </c>
    </row>
    <row r="58" spans="2:4">
      <c r="B58" s="15">
        <v>79000</v>
      </c>
      <c r="C58" s="21">
        <v>0.24</v>
      </c>
      <c r="D58" s="19">
        <v>0.28000000000000003</v>
      </c>
    </row>
    <row r="59" spans="2:4">
      <c r="B59" s="15">
        <v>80000</v>
      </c>
      <c r="C59" s="21">
        <v>0.24</v>
      </c>
      <c r="D59" s="19">
        <v>0.28000000000000003</v>
      </c>
    </row>
    <row r="60" spans="2:4">
      <c r="B60" s="15">
        <v>81000</v>
      </c>
      <c r="C60" s="21">
        <v>0.24</v>
      </c>
      <c r="D60" s="19">
        <v>0.28000000000000003</v>
      </c>
    </row>
    <row r="61" spans="2:4">
      <c r="B61" s="15">
        <v>82000</v>
      </c>
      <c r="C61" s="21">
        <v>0.24</v>
      </c>
      <c r="D61" s="19">
        <v>0.28000000000000003</v>
      </c>
    </row>
    <row r="62" spans="2:4">
      <c r="B62" s="15">
        <v>83000</v>
      </c>
      <c r="C62" s="21">
        <v>0.24</v>
      </c>
      <c r="D62" s="19">
        <v>0.28000000000000003</v>
      </c>
    </row>
    <row r="63" spans="2:4">
      <c r="B63" s="15">
        <v>84000</v>
      </c>
      <c r="C63" s="21">
        <v>0.24</v>
      </c>
      <c r="D63" s="19">
        <v>0.28000000000000003</v>
      </c>
    </row>
    <row r="64" spans="2:4">
      <c r="B64" s="15">
        <v>85000</v>
      </c>
      <c r="C64" s="21">
        <v>0.24</v>
      </c>
      <c r="D64" s="19">
        <v>0.28000000000000003</v>
      </c>
    </row>
    <row r="65" spans="2:4">
      <c r="B65" s="15">
        <v>86000</v>
      </c>
      <c r="C65" s="21">
        <v>0.24</v>
      </c>
      <c r="D65" s="19">
        <v>0.28499999999999998</v>
      </c>
    </row>
    <row r="66" spans="2:4">
      <c r="B66" s="15">
        <v>87000</v>
      </c>
      <c r="C66" s="21">
        <v>0.24</v>
      </c>
      <c r="D66" s="19">
        <v>0.28499999999999998</v>
      </c>
    </row>
    <row r="67" spans="2:4">
      <c r="B67" s="15">
        <v>88000</v>
      </c>
      <c r="C67" s="21">
        <v>0.245</v>
      </c>
      <c r="D67" s="19">
        <v>0.28499999999999998</v>
      </c>
    </row>
    <row r="68" spans="2:4">
      <c r="B68" s="15">
        <v>89000</v>
      </c>
      <c r="C68" s="21">
        <v>0.245</v>
      </c>
      <c r="D68" s="19">
        <v>0.28499999999999998</v>
      </c>
    </row>
    <row r="69" spans="2:4">
      <c r="B69" s="15">
        <v>90000</v>
      </c>
      <c r="C69" s="21">
        <v>0.245</v>
      </c>
      <c r="D69" s="19">
        <v>0.28499999999999998</v>
      </c>
    </row>
    <row r="70" spans="2:4">
      <c r="B70" s="15">
        <v>91000</v>
      </c>
      <c r="C70" s="21">
        <v>0.245</v>
      </c>
      <c r="D70" s="19">
        <v>0.28499999999999998</v>
      </c>
    </row>
    <row r="71" spans="2:4">
      <c r="B71" s="15">
        <v>92000</v>
      </c>
      <c r="C71" s="21">
        <v>0.245</v>
      </c>
      <c r="D71" s="19">
        <v>0.28499999999999998</v>
      </c>
    </row>
    <row r="72" spans="2:4">
      <c r="B72" s="15">
        <v>93000</v>
      </c>
      <c r="C72" s="21">
        <v>0.245</v>
      </c>
      <c r="D72" s="19">
        <v>0.28499999999999998</v>
      </c>
    </row>
    <row r="73" spans="2:4">
      <c r="B73" s="15">
        <v>94000</v>
      </c>
      <c r="C73" s="21">
        <v>0.245</v>
      </c>
      <c r="D73" s="19">
        <v>0.28499999999999998</v>
      </c>
    </row>
    <row r="74" spans="2:4">
      <c r="B74" s="15">
        <v>95000</v>
      </c>
      <c r="C74" s="21">
        <v>0.245</v>
      </c>
      <c r="D74" s="19">
        <v>0.28499999999999998</v>
      </c>
    </row>
    <row r="75" spans="2:4">
      <c r="B75" s="15">
        <v>96000</v>
      </c>
      <c r="C75" s="21">
        <v>0.245</v>
      </c>
      <c r="D75" s="19">
        <v>0.28499999999999998</v>
      </c>
    </row>
    <row r="76" spans="2:4">
      <c r="B76" s="15">
        <v>97000</v>
      </c>
      <c r="C76" s="21">
        <v>0.25</v>
      </c>
      <c r="D76" s="19">
        <v>0.28999999999999998</v>
      </c>
    </row>
    <row r="77" spans="2:4">
      <c r="B77" s="15">
        <v>98000</v>
      </c>
      <c r="C77" s="21">
        <v>0.25</v>
      </c>
      <c r="D77" s="19">
        <v>0.28999999999999998</v>
      </c>
    </row>
    <row r="78" spans="2:4">
      <c r="B78" s="15">
        <v>99000</v>
      </c>
      <c r="C78" s="21">
        <v>0.25</v>
      </c>
      <c r="D78" s="19">
        <v>0.28999999999999998</v>
      </c>
    </row>
    <row r="79" spans="2:4">
      <c r="B79" s="15">
        <v>100000</v>
      </c>
      <c r="C79" s="21">
        <v>0.25</v>
      </c>
      <c r="D79" s="19">
        <v>0.28999999999999998</v>
      </c>
    </row>
    <row r="80" spans="2:4">
      <c r="B80" s="15">
        <v>101000</v>
      </c>
      <c r="C80" s="21">
        <v>0.25</v>
      </c>
      <c r="D80" s="19">
        <v>0.28999999999999998</v>
      </c>
    </row>
    <row r="81" spans="2:4">
      <c r="B81" s="15">
        <v>102000</v>
      </c>
      <c r="C81" s="21">
        <v>0.25</v>
      </c>
      <c r="D81" s="19">
        <v>0.28999999999999998</v>
      </c>
    </row>
    <row r="82" spans="2:4">
      <c r="B82" s="15">
        <v>103000</v>
      </c>
      <c r="C82" s="21">
        <v>0.25</v>
      </c>
      <c r="D82" s="19">
        <v>0.28999999999999998</v>
      </c>
    </row>
    <row r="83" spans="2:4">
      <c r="B83" s="15">
        <v>104000</v>
      </c>
      <c r="C83" s="21">
        <v>0.25</v>
      </c>
      <c r="D83" s="19">
        <v>0.28999999999999998</v>
      </c>
    </row>
    <row r="84" spans="2:4">
      <c r="B84" s="15">
        <v>105000</v>
      </c>
      <c r="C84" s="21">
        <v>0.255</v>
      </c>
      <c r="D84" s="19">
        <v>0.28999999999999998</v>
      </c>
    </row>
    <row r="85" spans="2:4">
      <c r="B85" s="15">
        <v>106000</v>
      </c>
      <c r="C85" s="21">
        <v>0.255</v>
      </c>
      <c r="D85" s="19">
        <v>0.29499999999999998</v>
      </c>
    </row>
    <row r="86" spans="2:4">
      <c r="B86" s="15">
        <v>107000</v>
      </c>
      <c r="C86" s="21">
        <v>0.255</v>
      </c>
      <c r="D86" s="19">
        <v>0.29499999999999998</v>
      </c>
    </row>
    <row r="87" spans="2:4">
      <c r="B87" s="15">
        <v>108000</v>
      </c>
      <c r="C87" s="21">
        <v>0.255</v>
      </c>
      <c r="D87" s="19">
        <v>0.29499999999999998</v>
      </c>
    </row>
    <row r="88" spans="2:4">
      <c r="B88" s="15">
        <v>109000</v>
      </c>
      <c r="C88" s="21">
        <v>0.255</v>
      </c>
      <c r="D88" s="19">
        <v>0.29499999999999998</v>
      </c>
    </row>
    <row r="89" spans="2:4">
      <c r="B89" s="15">
        <v>110000</v>
      </c>
      <c r="C89" s="21">
        <v>0.255</v>
      </c>
      <c r="D89" s="19">
        <v>0.29499999999999998</v>
      </c>
    </row>
    <row r="90" spans="2:4">
      <c r="B90" s="15">
        <v>111000</v>
      </c>
      <c r="C90" s="21">
        <v>0.255</v>
      </c>
      <c r="D90" s="19">
        <v>0.29499999999999998</v>
      </c>
    </row>
    <row r="91" spans="2:4">
      <c r="B91" s="15">
        <v>112000</v>
      </c>
      <c r="C91" s="21">
        <v>0.255</v>
      </c>
      <c r="D91" s="19">
        <v>0.29499999999999998</v>
      </c>
    </row>
    <row r="92" spans="2:4">
      <c r="B92" s="15">
        <v>113000</v>
      </c>
      <c r="C92" s="21">
        <v>0.255</v>
      </c>
      <c r="D92" s="19">
        <v>0.29499999999999998</v>
      </c>
    </row>
    <row r="93" spans="2:4">
      <c r="B93" s="15">
        <v>114000</v>
      </c>
      <c r="C93" s="21">
        <v>0.255</v>
      </c>
      <c r="D93" s="19">
        <v>0.29499999999999998</v>
      </c>
    </row>
    <row r="94" spans="2:4">
      <c r="B94" s="15">
        <v>115000</v>
      </c>
      <c r="C94" s="21">
        <v>0.255</v>
      </c>
      <c r="D94" s="19">
        <v>0.29499999999999998</v>
      </c>
    </row>
    <row r="95" spans="2:4">
      <c r="B95" s="15">
        <v>116000</v>
      </c>
      <c r="C95" s="21">
        <v>0.255</v>
      </c>
      <c r="D95" s="19">
        <v>0.29499999999999998</v>
      </c>
    </row>
    <row r="96" spans="2:4">
      <c r="B96" s="15">
        <v>117000</v>
      </c>
      <c r="C96" s="21">
        <v>0.255</v>
      </c>
      <c r="D96" s="19">
        <v>0.29499999999999998</v>
      </c>
    </row>
    <row r="97" spans="2:4">
      <c r="B97" s="15">
        <v>118000</v>
      </c>
      <c r="C97" s="21">
        <v>0.255</v>
      </c>
      <c r="D97" s="19">
        <v>0.29499999999999998</v>
      </c>
    </row>
    <row r="98" spans="2:4">
      <c r="B98" s="15">
        <v>119000</v>
      </c>
      <c r="C98" s="21">
        <v>0.255</v>
      </c>
      <c r="D98" s="19">
        <v>0.3</v>
      </c>
    </row>
    <row r="99" spans="2:4">
      <c r="B99" s="15">
        <v>120000</v>
      </c>
      <c r="C99" s="21">
        <v>0.255</v>
      </c>
      <c r="D99" s="19">
        <v>0.3</v>
      </c>
    </row>
    <row r="100" spans="2:4">
      <c r="B100" s="15">
        <v>121000</v>
      </c>
      <c r="C100" s="21">
        <v>0.26</v>
      </c>
      <c r="D100" s="19">
        <v>0.3</v>
      </c>
    </row>
    <row r="101" spans="2:4">
      <c r="B101" s="15">
        <v>122000</v>
      </c>
      <c r="C101" s="21">
        <v>0.26</v>
      </c>
      <c r="D101" s="19">
        <v>0.3</v>
      </c>
    </row>
    <row r="102" spans="2:4">
      <c r="B102" s="15">
        <v>123000</v>
      </c>
      <c r="C102" s="21">
        <v>0.26</v>
      </c>
      <c r="D102" s="19">
        <v>0.3</v>
      </c>
    </row>
    <row r="103" spans="2:4">
      <c r="B103" s="15">
        <v>124000</v>
      </c>
      <c r="C103" s="21">
        <v>0.26</v>
      </c>
      <c r="D103" s="19">
        <v>0.3</v>
      </c>
    </row>
    <row r="104" spans="2:4">
      <c r="B104" s="22">
        <v>125000</v>
      </c>
      <c r="C104" s="23">
        <v>0.26</v>
      </c>
      <c r="D104" s="24">
        <v>0.3</v>
      </c>
    </row>
  </sheetData>
  <mergeCells count="3">
    <mergeCell ref="C5:D5"/>
    <mergeCell ref="B4:D4"/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D73DD-B9D4-4CA7-8157-28B5DBFFCA6C}">
  <dimension ref="B1:E36"/>
  <sheetViews>
    <sheetView workbookViewId="0">
      <selection activeCell="D8" sqref="D8"/>
    </sheetView>
  </sheetViews>
  <sheetFormatPr defaultRowHeight="15"/>
  <cols>
    <col min="1" max="1" width="0.85546875" customWidth="1"/>
    <col min="2" max="2" width="12.5703125" customWidth="1"/>
    <col min="3" max="3" width="14.140625" customWidth="1"/>
    <col min="4" max="4" width="14.28515625" customWidth="1"/>
  </cols>
  <sheetData>
    <row r="1" spans="2:5" ht="4.5" customHeight="1"/>
    <row r="2" spans="2:5" ht="18.75">
      <c r="B2" s="54" t="s">
        <v>39</v>
      </c>
      <c r="C2" s="54"/>
      <c r="D2" s="54"/>
      <c r="E2" s="35"/>
    </row>
    <row r="4" spans="2:5">
      <c r="B4" s="57" t="s">
        <v>39</v>
      </c>
      <c r="C4" s="57"/>
      <c r="D4" s="57"/>
    </row>
    <row r="5" spans="2:5">
      <c r="C5" s="55" t="s">
        <v>37</v>
      </c>
      <c r="D5" s="56"/>
    </row>
    <row r="6" spans="2:5">
      <c r="B6" s="28" t="s">
        <v>40</v>
      </c>
      <c r="C6" s="12">
        <v>3</v>
      </c>
      <c r="D6" s="12">
        <v>5</v>
      </c>
    </row>
    <row r="7" spans="2:5">
      <c r="B7" s="21">
        <v>1</v>
      </c>
      <c r="C7" s="19">
        <v>2.5000000000000001E-3</v>
      </c>
      <c r="D7" s="19">
        <v>4.1669999999999997E-3</v>
      </c>
    </row>
    <row r="8" spans="2:5">
      <c r="B8" s="21">
        <v>30</v>
      </c>
      <c r="C8" s="19">
        <v>237.18940000000001</v>
      </c>
      <c r="D8" s="19">
        <v>186.2816</v>
      </c>
    </row>
    <row r="9" spans="2:5">
      <c r="B9" s="21">
        <v>29</v>
      </c>
      <c r="C9" s="19">
        <v>237.18940000000001</v>
      </c>
      <c r="D9" s="19">
        <v>186.2816</v>
      </c>
    </row>
    <row r="10" spans="2:5">
      <c r="B10" s="21">
        <v>28</v>
      </c>
      <c r="C10" s="19">
        <v>237.18940000000001</v>
      </c>
      <c r="D10" s="19">
        <v>186.2816</v>
      </c>
    </row>
    <row r="11" spans="2:5">
      <c r="B11" s="21">
        <v>27</v>
      </c>
      <c r="C11" s="19">
        <v>237.18940000000001</v>
      </c>
      <c r="D11" s="19">
        <v>186.2816</v>
      </c>
    </row>
    <row r="12" spans="2:5">
      <c r="B12" s="21">
        <v>26</v>
      </c>
      <c r="C12" s="19">
        <v>237.18940000000001</v>
      </c>
      <c r="D12" s="19">
        <v>186.2816</v>
      </c>
    </row>
    <row r="13" spans="2:5">
      <c r="B13" s="21">
        <v>25</v>
      </c>
      <c r="C13" s="19">
        <v>210.87649999999999</v>
      </c>
      <c r="D13" s="19">
        <v>171.06</v>
      </c>
    </row>
    <row r="14" spans="2:5">
      <c r="B14" s="21">
        <v>24</v>
      </c>
      <c r="C14" s="19">
        <v>210.87649999999999</v>
      </c>
      <c r="D14" s="19">
        <v>171.06</v>
      </c>
    </row>
    <row r="15" spans="2:5">
      <c r="B15" s="21">
        <v>23</v>
      </c>
      <c r="C15" s="19">
        <v>210.87649999999999</v>
      </c>
      <c r="D15" s="19">
        <v>171.06</v>
      </c>
    </row>
    <row r="16" spans="2:5">
      <c r="B16" s="21">
        <v>22</v>
      </c>
      <c r="C16" s="19">
        <v>210.87649999999999</v>
      </c>
      <c r="D16" s="19">
        <v>171.06</v>
      </c>
    </row>
    <row r="17" spans="2:4">
      <c r="B17" s="21">
        <v>21</v>
      </c>
      <c r="C17" s="19">
        <v>210.87649999999999</v>
      </c>
      <c r="D17" s="19">
        <v>171.06</v>
      </c>
    </row>
    <row r="18" spans="2:4">
      <c r="B18" s="21">
        <v>20</v>
      </c>
      <c r="C18" s="19">
        <v>180.3109</v>
      </c>
      <c r="D18" s="19">
        <v>151.52529999999999</v>
      </c>
    </row>
    <row r="19" spans="2:4">
      <c r="B19" s="21">
        <v>19</v>
      </c>
      <c r="C19" s="19">
        <v>180.3109</v>
      </c>
      <c r="D19" s="19">
        <v>151.52529999999999</v>
      </c>
    </row>
    <row r="20" spans="2:4">
      <c r="B20" s="21">
        <v>18</v>
      </c>
      <c r="C20" s="19">
        <v>180.3109</v>
      </c>
      <c r="D20" s="19">
        <v>151.52529999999999</v>
      </c>
    </row>
    <row r="21" spans="2:4">
      <c r="B21" s="21">
        <v>17</v>
      </c>
      <c r="C21" s="19">
        <v>180.3109</v>
      </c>
      <c r="D21" s="19">
        <v>151.52529999999999</v>
      </c>
    </row>
    <row r="22" spans="2:4">
      <c r="B22" s="21">
        <v>16</v>
      </c>
      <c r="C22" s="19">
        <v>180.3109</v>
      </c>
      <c r="D22" s="19">
        <v>151.52529999999999</v>
      </c>
    </row>
    <row r="23" spans="2:4">
      <c r="B23" s="21">
        <v>15</v>
      </c>
      <c r="C23" s="19">
        <v>144.80549999999999</v>
      </c>
      <c r="D23" s="19">
        <v>126.4552</v>
      </c>
    </row>
    <row r="24" spans="2:4">
      <c r="B24" s="21">
        <v>14</v>
      </c>
      <c r="C24" s="19">
        <v>144.80549999999999</v>
      </c>
      <c r="D24" s="19">
        <v>126.4552</v>
      </c>
    </row>
    <row r="25" spans="2:4">
      <c r="B25" s="21">
        <v>13</v>
      </c>
      <c r="C25" s="19">
        <v>144.80549999999999</v>
      </c>
      <c r="D25" s="19">
        <v>126.4552</v>
      </c>
    </row>
    <row r="26" spans="2:4">
      <c r="B26" s="21">
        <v>12</v>
      </c>
      <c r="C26" s="19">
        <v>144.80549999999999</v>
      </c>
      <c r="D26" s="19">
        <v>126.4552</v>
      </c>
    </row>
    <row r="27" spans="2:4">
      <c r="B27" s="21">
        <v>11</v>
      </c>
      <c r="C27" s="19">
        <v>144.80549999999999</v>
      </c>
      <c r="D27" s="19">
        <v>126.4552</v>
      </c>
    </row>
    <row r="28" spans="2:4">
      <c r="B28" s="21">
        <v>10</v>
      </c>
      <c r="C28" s="19">
        <v>103.56180000000001</v>
      </c>
      <c r="D28" s="19">
        <v>94.281400000000005</v>
      </c>
    </row>
    <row r="29" spans="2:4">
      <c r="B29" s="21">
        <v>9</v>
      </c>
      <c r="C29" s="19">
        <v>103.56180000000001</v>
      </c>
      <c r="D29" s="19">
        <v>94.281400000000005</v>
      </c>
    </row>
    <row r="30" spans="2:4">
      <c r="B30" s="21">
        <v>8</v>
      </c>
      <c r="C30" s="19">
        <v>103.56180000000001</v>
      </c>
      <c r="D30" s="19">
        <v>94.281400000000005</v>
      </c>
    </row>
    <row r="31" spans="2:4">
      <c r="B31" s="21">
        <v>7</v>
      </c>
      <c r="C31" s="19">
        <v>103.56180000000001</v>
      </c>
      <c r="D31" s="19">
        <v>94.281400000000005</v>
      </c>
    </row>
    <row r="32" spans="2:4">
      <c r="B32" s="21">
        <v>6</v>
      </c>
      <c r="C32" s="19">
        <v>103.56180000000001</v>
      </c>
      <c r="D32" s="19">
        <v>94.281400000000005</v>
      </c>
    </row>
    <row r="33" spans="2:4">
      <c r="B33" s="21">
        <v>5</v>
      </c>
      <c r="C33" s="19">
        <v>103.56180000000001</v>
      </c>
      <c r="D33" s="19">
        <v>94.281400000000005</v>
      </c>
    </row>
    <row r="34" spans="2:4">
      <c r="B34" s="21">
        <v>4</v>
      </c>
      <c r="C34" s="19">
        <v>103.56180000000001</v>
      </c>
      <c r="D34" s="19">
        <v>94.281400000000005</v>
      </c>
    </row>
    <row r="35" spans="2:4">
      <c r="B35" s="21">
        <v>3</v>
      </c>
      <c r="C35" s="19">
        <v>103.56180000000001</v>
      </c>
      <c r="D35" s="19">
        <v>94.281400000000005</v>
      </c>
    </row>
    <row r="36" spans="2:4">
      <c r="B36" s="23">
        <v>2</v>
      </c>
      <c r="C36" s="24">
        <v>103.56180000000001</v>
      </c>
      <c r="D36" s="24">
        <v>94.281400000000005</v>
      </c>
    </row>
  </sheetData>
  <mergeCells count="3">
    <mergeCell ref="C5:D5"/>
    <mergeCell ref="B4:D4"/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9F3DE-6FB3-4BAB-BCD8-47EE86FDDA09}">
  <dimension ref="B1:E17"/>
  <sheetViews>
    <sheetView workbookViewId="0">
      <selection activeCell="C30" sqref="C30"/>
    </sheetView>
  </sheetViews>
  <sheetFormatPr defaultRowHeight="15"/>
  <cols>
    <col min="1" max="1" width="1.140625" customWidth="1"/>
    <col min="2" max="2" width="19.28515625" customWidth="1"/>
    <col min="3" max="3" width="20.28515625" customWidth="1"/>
  </cols>
  <sheetData>
    <row r="1" spans="2:5" ht="6" customHeight="1"/>
    <row r="2" spans="2:5" ht="18.75">
      <c r="B2" s="54" t="s">
        <v>41</v>
      </c>
      <c r="C2" s="54"/>
      <c r="D2" s="35"/>
      <c r="E2" s="35"/>
    </row>
    <row r="4" spans="2:5">
      <c r="B4" s="58" t="s">
        <v>41</v>
      </c>
      <c r="C4" s="58"/>
    </row>
    <row r="5" spans="2:5">
      <c r="B5" s="29" t="s">
        <v>42</v>
      </c>
      <c r="C5" s="30" t="s">
        <v>43</v>
      </c>
    </row>
    <row r="6" spans="2:5">
      <c r="B6" s="21" t="s">
        <v>44</v>
      </c>
      <c r="C6" s="16">
        <v>0</v>
      </c>
      <c r="D6" s="3"/>
    </row>
    <row r="7" spans="2:5">
      <c r="B7" s="21" t="s">
        <v>45</v>
      </c>
      <c r="C7" s="16">
        <v>0</v>
      </c>
    </row>
    <row r="8" spans="2:5">
      <c r="B8" s="21" t="s">
        <v>46</v>
      </c>
      <c r="C8" s="16">
        <v>0</v>
      </c>
    </row>
    <row r="9" spans="2:5">
      <c r="B9" s="21" t="s">
        <v>47</v>
      </c>
      <c r="C9" s="16">
        <v>5000</v>
      </c>
    </row>
    <row r="10" spans="2:5">
      <c r="B10" s="21" t="s">
        <v>48</v>
      </c>
      <c r="C10" s="16">
        <v>5000</v>
      </c>
    </row>
    <row r="11" spans="2:5">
      <c r="B11" s="21" t="s">
        <v>49</v>
      </c>
      <c r="C11" s="16">
        <v>10000</v>
      </c>
    </row>
    <row r="12" spans="2:5">
      <c r="B12" s="21" t="s">
        <v>50</v>
      </c>
      <c r="C12" s="16">
        <v>10000</v>
      </c>
    </row>
    <row r="13" spans="2:5">
      <c r="B13" s="21" t="s">
        <v>51</v>
      </c>
      <c r="C13" s="16">
        <v>20000</v>
      </c>
    </row>
    <row r="14" spans="2:5">
      <c r="B14" s="25" t="s">
        <v>52</v>
      </c>
      <c r="C14" s="16">
        <v>20000</v>
      </c>
    </row>
    <row r="15" spans="2:5">
      <c r="B15" s="21" t="s">
        <v>53</v>
      </c>
      <c r="C15" s="16">
        <v>30000</v>
      </c>
    </row>
    <row r="16" spans="2:5">
      <c r="B16" s="21" t="s">
        <v>54</v>
      </c>
      <c r="C16" s="16">
        <v>40000</v>
      </c>
    </row>
    <row r="17" spans="2:3">
      <c r="B17" s="23" t="s">
        <v>55</v>
      </c>
      <c r="C17" s="26">
        <v>50000</v>
      </c>
    </row>
  </sheetData>
  <mergeCells count="2">
    <mergeCell ref="B2:C2"/>
    <mergeCell ref="B4:C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9193E9F155A544854A5EA6BEFB5DF3" ma:contentTypeVersion="16" ma:contentTypeDescription="Create a new document." ma:contentTypeScope="" ma:versionID="076e27380f82bd4b64446ad6f7099984">
  <xsd:schema xmlns:xsd="http://www.w3.org/2001/XMLSchema" xmlns:xs="http://www.w3.org/2001/XMLSchema" xmlns:p="http://schemas.microsoft.com/office/2006/metadata/properties" xmlns:ns3="4709dbe9-a8c2-4815-bcfa-ec79be535a3f" xmlns:ns4="f09661d1-bc8f-4404-99f9-472837e79e47" targetNamespace="http://schemas.microsoft.com/office/2006/metadata/properties" ma:root="true" ma:fieldsID="e0913526057a638fec7a8f2b9a32a359" ns3:_="" ns4:_="">
    <xsd:import namespace="4709dbe9-a8c2-4815-bcfa-ec79be535a3f"/>
    <xsd:import namespace="f09661d1-bc8f-4404-99f9-472837e79e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9dbe9-a8c2-4815-bcfa-ec79be535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661d1-bc8f-4404-99f9-472837e79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09dbe9-a8c2-4815-bcfa-ec79be535a3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320B7C-D029-431A-B30B-774046A43054}"/>
</file>

<file path=customXml/itemProps2.xml><?xml version="1.0" encoding="utf-8"?>
<ds:datastoreItem xmlns:ds="http://schemas.openxmlformats.org/officeDocument/2006/customXml" ds:itemID="{E2704192-9890-4683-882D-A4EE6F7B44CB}"/>
</file>

<file path=customXml/itemProps3.xml><?xml version="1.0" encoding="utf-8"?>
<ds:datastoreItem xmlns:ds="http://schemas.openxmlformats.org/officeDocument/2006/customXml" ds:itemID="{51051C84-4A3B-4BDC-9B0D-0738EC299F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2024-10-02T11:16:11Z</dcterms:created>
  <dcterms:modified xsi:type="dcterms:W3CDTF">2025-01-04T15:20:07Z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0x010100439193E9F155A544854A5EA6BEFB5DF3</vt:lpwstr>
  </property>
</Properties>
</file>